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has\Desktop\"/>
    </mc:Choice>
  </mc:AlternateContent>
  <xr:revisionPtr revIDLastSave="0" documentId="8_{4A4D8CAE-5E98-4635-AEB6-ADAEA48033DD}" xr6:coauthVersionLast="45" xr6:coauthVersionMax="45" xr10:uidLastSave="{00000000-0000-0000-0000-000000000000}"/>
  <bookViews>
    <workbookView xWindow="-120" yWindow="-120" windowWidth="24240" windowHeight="13290" xr2:uid="{00000000-000D-0000-FFFF-FFFF00000000}"/>
  </bookViews>
  <sheets>
    <sheet name="Tabelle1"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1" l="1"/>
  <c r="J47" i="1" s="1"/>
  <c r="J57" i="1" s="1"/>
  <c r="H40" i="1"/>
  <c r="H41" i="1"/>
  <c r="H42" i="1"/>
  <c r="H43" i="1"/>
  <c r="H44" i="1"/>
  <c r="H45" i="1"/>
  <c r="H46" i="1"/>
  <c r="H47" i="1"/>
  <c r="H50" i="1"/>
  <c r="H51" i="1"/>
  <c r="H52" i="1"/>
  <c r="J52" i="1"/>
  <c r="J94" i="1"/>
  <c r="F19" i="1"/>
  <c r="H19" i="1"/>
  <c r="J27" i="1" s="1"/>
  <c r="J35" i="1" s="1"/>
  <c r="F20" i="1"/>
  <c r="H20" i="1"/>
  <c r="F21" i="1"/>
  <c r="H21" i="1"/>
  <c r="F22" i="1"/>
  <c r="H22" i="1"/>
  <c r="F23" i="1"/>
  <c r="H23" i="1"/>
  <c r="F24" i="1"/>
  <c r="H24" i="1"/>
  <c r="F25" i="1"/>
  <c r="H25" i="1"/>
  <c r="F26" i="1"/>
  <c r="H26" i="1"/>
  <c r="F27" i="1"/>
  <c r="H27" i="1"/>
  <c r="C30" i="1"/>
  <c r="F30" i="1"/>
  <c r="H30" i="1"/>
  <c r="J30" i="1"/>
  <c r="F33" i="1"/>
  <c r="H33" i="1"/>
  <c r="J33" i="1"/>
  <c r="C69" i="1"/>
  <c r="G35" i="1"/>
  <c r="G53" i="1"/>
  <c r="D76" i="1" l="1"/>
  <c r="D75" i="1"/>
  <c r="D77" i="1"/>
  <c r="G76" i="1"/>
  <c r="G75" i="1"/>
  <c r="G77" i="1"/>
  <c r="I77" i="1" l="1"/>
  <c r="G105" i="1"/>
  <c r="I105" i="1" s="1"/>
  <c r="G103" i="1"/>
  <c r="I103" i="1" s="1"/>
  <c r="J103" i="1" s="1"/>
  <c r="I75" i="1"/>
  <c r="J75" i="1" s="1"/>
  <c r="F75" i="1"/>
  <c r="D103" i="1"/>
  <c r="F103" i="1" s="1"/>
  <c r="F77" i="1"/>
  <c r="D105" i="1"/>
  <c r="F105" i="1" s="1"/>
  <c r="D106" i="1"/>
  <c r="F106" i="1" s="1"/>
  <c r="G106" i="1"/>
  <c r="I76" i="1"/>
  <c r="J76" i="1" s="1"/>
  <c r="G104" i="1"/>
  <c r="I104" i="1" s="1"/>
  <c r="J104" i="1" s="1"/>
  <c r="D104" i="1"/>
  <c r="F104" i="1" s="1"/>
  <c r="F76" i="1"/>
  <c r="J109" i="1" l="1"/>
  <c r="I106" i="1"/>
  <c r="J106" i="1" s="1"/>
  <c r="J111" i="1" s="1"/>
  <c r="J105" i="1"/>
  <c r="J77" i="1"/>
  <c r="J79" i="1" s="1"/>
  <c r="J96" i="1" s="1"/>
  <c r="J113" i="1" s="1"/>
</calcChain>
</file>

<file path=xl/sharedStrings.xml><?xml version="1.0" encoding="utf-8"?>
<sst xmlns="http://schemas.openxmlformats.org/spreadsheetml/2006/main" count="114" uniqueCount="72">
  <si>
    <t>Gruppenform</t>
  </si>
  <si>
    <t>Ia</t>
  </si>
  <si>
    <t>Ib</t>
  </si>
  <si>
    <t>Ic</t>
  </si>
  <si>
    <t>IIa</t>
  </si>
  <si>
    <t>IIb</t>
  </si>
  <si>
    <t>IIc</t>
  </si>
  <si>
    <t>IIIa</t>
  </si>
  <si>
    <t>IIIb</t>
  </si>
  <si>
    <t>IIIc</t>
  </si>
  <si>
    <t>Summe Kindpauschalen</t>
  </si>
  <si>
    <t>Gesamt</t>
  </si>
  <si>
    <t xml:space="preserve">Gesamt </t>
  </si>
  <si>
    <t>Kindpauschalen Gesamt</t>
  </si>
  <si>
    <t>Kindpauschalen Reform 2020/21</t>
  </si>
  <si>
    <t>Die aktuellen Kindpauschalen gelten für das KJ 2019/20. Um sie vergleichbar zu machen mit den Kindpauschalle der KiBiz-Reform, muss man sie durch Dynamisierung mit 3% auf das Niveau des KiTa-Jahr 2020/21 ohne Reform bringen.</t>
  </si>
  <si>
    <t>Kindpauschalen für Kinder mit Behinderungen</t>
  </si>
  <si>
    <t>Zuschlag Kinder mit Behinderungen in Gruppenform IIc:</t>
  </si>
  <si>
    <t>Kindpauschalen für Kinder mit Behinderungen in anderen Gruppenformen 5278,08 x 3,5</t>
  </si>
  <si>
    <t xml:space="preserve">Kinder o.B. + K.m.B. in IIc </t>
  </si>
  <si>
    <t>Ü3</t>
  </si>
  <si>
    <t>U3</t>
  </si>
  <si>
    <t xml:space="preserve">U3 IIc </t>
  </si>
  <si>
    <t>Kinder o. Beh.</t>
  </si>
  <si>
    <t>in %</t>
  </si>
  <si>
    <t>in €</t>
  </si>
  <si>
    <t>in%</t>
  </si>
  <si>
    <t>ohne Reform</t>
  </si>
  <si>
    <t>mit Reform</t>
  </si>
  <si>
    <t>Zuschuss JA an Träger</t>
  </si>
  <si>
    <t>KP Träger</t>
  </si>
  <si>
    <t>Erhöhung Zuschuss JA an Träger durch Reform in €</t>
  </si>
  <si>
    <t>Trägerform</t>
  </si>
  <si>
    <t>kirchlich</t>
  </si>
  <si>
    <t>sonstige</t>
  </si>
  <si>
    <t>arme</t>
  </si>
  <si>
    <t>kommunal</t>
  </si>
  <si>
    <t>Summe Mehrausgaben Zuschuss JA an dritte Träger</t>
  </si>
  <si>
    <t>(gilt nur für Kommunen mit eigenem Jugendamt)</t>
  </si>
  <si>
    <t>Summe Mehrausgaben für eigene KiTas aus Anlass der KiBiz-Reform</t>
  </si>
  <si>
    <t>Mehrausgaben durch KiBiz-Reform</t>
  </si>
  <si>
    <t>Mehreinnahmen durch KiBiz-Reform</t>
  </si>
  <si>
    <t>Zuschuss NRW an JA</t>
  </si>
  <si>
    <t>Erhöhung Zuschuss NRW an  JA durch Reform in €</t>
  </si>
  <si>
    <t>Summe Mehreinnahmen Zuschuss NRW an JA durch Reform</t>
  </si>
  <si>
    <t>Nettomehrbelastung (+), Nettoentlastung (-) der Kommune durch Reform</t>
  </si>
  <si>
    <t>Mehrausgaben insgesamt</t>
  </si>
  <si>
    <t>Kontrolle Anzahl KP</t>
  </si>
  <si>
    <t>Kindpauschalen nach Reform</t>
  </si>
  <si>
    <t>Berechnung der Kindpauschalen für KJ 2020/21 ohne und mit Reform</t>
  </si>
  <si>
    <t>Die gelben Felder sind Eingabefelder, die grünen Ergebnisfelder. Das orangene ein Kontrollfeld, um sicherzugehen, dass man mit der gleichen Zahl an Kindern gerechnet hat.</t>
  </si>
  <si>
    <t>Die finanziellen Auswirkungen hängen vom Trägermix (kirchliche, sonstige, arme und kommunale Trägerschaft) ab. Zur Vereinfachung werden die weiteren Berechnungen mit der Quote an Kindpauschalen für die jeweiligen Träger gerechnet.</t>
  </si>
  <si>
    <t>Anteil der Kindpauschalen einer Trägerform an allen Kindpauschalen:</t>
  </si>
  <si>
    <t>kommunale</t>
  </si>
  <si>
    <t>Finanzielle Auswirkungen KiBiz-Reform</t>
  </si>
  <si>
    <t>Zuschüsse entstehen.</t>
  </si>
  <si>
    <t>Kindpauschalen ohne Reform 2019/20</t>
  </si>
  <si>
    <t>Kindpauschalen ohne Reform dynamisiert 2020/21</t>
  </si>
  <si>
    <r>
      <rPr>
        <b/>
        <sz val="11"/>
        <color theme="1"/>
        <rFont val="Calibri"/>
        <family val="2"/>
        <scheme val="minor"/>
      </rPr>
      <t>Warnhinweis</t>
    </r>
    <r>
      <rPr>
        <sz val="11"/>
        <color theme="1"/>
        <rFont val="Calibri"/>
        <family val="2"/>
        <scheme val="minor"/>
      </rPr>
      <t>: Die Entscheidung, ob die eigenen kommunalen KiTas aus Anlass der Reform besser mit Personal ausgestattet werden, obliegt der Kommune selbst. Es ist jedoch zu beachten, dass bei einer niedrigen Personalsusstattung</t>
    </r>
  </si>
  <si>
    <t>der eigenen KiTas eine Rückforderung der Landeszuschüsse erfolgen könnte, wenn beim Verwendungsnachweis nicht belegt werden kann, dass der Kommune für ihre KiTas Aufwendungen in Höhe der Kindpauschalen zzgl. weiterer</t>
  </si>
  <si>
    <r>
      <t xml:space="preserve">Die </t>
    </r>
    <r>
      <rPr>
        <sz val="11"/>
        <color rgb="FFFF0000"/>
        <rFont val="Calibri"/>
        <family val="2"/>
        <scheme val="minor"/>
      </rPr>
      <t>rot umrahmten Felder</t>
    </r>
    <r>
      <rPr>
        <sz val="11"/>
        <color theme="1"/>
        <rFont val="Calibri"/>
        <family val="2"/>
        <scheme val="minor"/>
      </rPr>
      <t xml:space="preserve"> sind die gesetzlichen Wert des aktuellen KiBiz. Die</t>
    </r>
    <r>
      <rPr>
        <sz val="11"/>
        <color rgb="FF00B050"/>
        <rFont val="Calibri"/>
        <family val="2"/>
        <scheme val="minor"/>
      </rPr>
      <t xml:space="preserve"> grün umrahmten Felder,</t>
    </r>
    <r>
      <rPr>
        <sz val="11"/>
        <color theme="1"/>
        <rFont val="Calibri"/>
        <family val="2"/>
        <scheme val="minor"/>
      </rPr>
      <t xml:space="preserve"> die des Entwurfs zur Reform.</t>
    </r>
  </si>
  <si>
    <t>Bitte hier jeweils den Anteil der Kindpauschalen einer Trägerform (kirchlich, sonstige, arme, kommunale) an allen Kindpauschalen angeben.</t>
  </si>
  <si>
    <t>Bitte in die gelben Felder die von Ihnen für Ihre Stadt prognostizierten Kinderzahlen in Gruppenformen für das Kindergartenjahr 2020/21 eingeben. Die hier eingegebenen Zahlen sind Beispiele aus Musterstadt.</t>
  </si>
  <si>
    <t>Beispielrechnung:</t>
  </si>
  <si>
    <t>Methode zur überschlägigen Berechnung der finanziellen Veränderungen der Kindpauschalen</t>
  </si>
  <si>
    <t xml:space="preserve"> und der entsprechenden Zuschüsse durch die KiBiz-Novelle </t>
  </si>
  <si>
    <t>Dazu dient nachfolgende Berechnung:</t>
  </si>
  <si>
    <t>U3-Pauschale KJ 20/21 ohne Reform</t>
  </si>
  <si>
    <t>Verfügungs-Pausch. KJ 20/21 ohne Reform</t>
  </si>
  <si>
    <t xml:space="preserve">Abzug Mitfinanzierung Absenkung komm. Trägeranteil § 38 Abs. 5 </t>
  </si>
  <si>
    <t>Korrektur</t>
  </si>
  <si>
    <t>Stand: 6.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</si>
</sst>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12" x14ac:knownFonts="1">
    <font>
      <sz val="11"/>
      <color theme="1"/>
      <name val="Calibri"/>
      <family val="2"/>
      <scheme val="minor"/>
    </font>
    <font>
      <b/>
      <sz val="18"/>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sz val="11"/>
      <color rgb="FF00B050"/>
      <name val="Calibri"/>
      <family val="2"/>
      <scheme val="minor"/>
    </font>
    <font>
      <b/>
      <sz val="16"/>
      <color theme="1"/>
      <name val="Calibri"/>
      <family val="2"/>
      <scheme val="minor"/>
    </font>
    <font>
      <sz val="11"/>
      <color rgb="FF000000"/>
      <name val="Calibri"/>
      <family val="2"/>
      <scheme val="minor"/>
    </font>
    <font>
      <sz val="12"/>
      <color rgb="FF000000"/>
      <name val="Calibri"/>
      <family val="2"/>
      <scheme val="minor"/>
    </font>
    <font>
      <b/>
      <sz val="18"/>
      <color rgb="FF000000"/>
      <name val="Calibri"/>
      <family val="2"/>
      <scheme val="minor"/>
    </font>
    <font>
      <b/>
      <sz val="26"/>
      <color rgb="FFFF0000"/>
      <name val="Calibri"/>
      <family val="2"/>
      <scheme val="minor"/>
    </font>
    <font>
      <b/>
      <sz val="16"/>
      <color rgb="FF0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FF00"/>
        <bgColor rgb="FF000000"/>
      </patternFill>
    </fill>
    <fill>
      <patternFill patternType="solid">
        <fgColor rgb="FF9BBB59"/>
        <bgColor rgb="FF000000"/>
      </patternFill>
    </fill>
    <fill>
      <patternFill patternType="solid">
        <fgColor rgb="FF92D050"/>
        <bgColor rgb="FF000000"/>
      </patternFill>
    </fill>
  </fills>
  <borders count="16">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style="medium">
        <color rgb="FF1A1A1A"/>
      </left>
      <right style="medium">
        <color rgb="FF1A1A1A"/>
      </right>
      <top style="medium">
        <color rgb="FF1A1A1A"/>
      </top>
      <bottom style="medium">
        <color rgb="FF1A1A1A"/>
      </bottom>
      <diagonal/>
    </border>
  </borders>
  <cellStyleXfs count="1">
    <xf numFmtId="0" fontId="0" fillId="0" borderId="0"/>
  </cellStyleXfs>
  <cellXfs count="49">
    <xf numFmtId="0" fontId="0" fillId="0" borderId="0" xfId="0"/>
    <xf numFmtId="164" fontId="0" fillId="0" borderId="0" xfId="0" applyNumberFormat="1"/>
    <xf numFmtId="0" fontId="1" fillId="0" borderId="0" xfId="0" applyFont="1"/>
    <xf numFmtId="0" fontId="0" fillId="0" borderId="0" xfId="0" applyFont="1"/>
    <xf numFmtId="0" fontId="0" fillId="0" borderId="0" xfId="0" applyAlignment="1">
      <alignment wrapText="1"/>
    </xf>
    <xf numFmtId="0" fontId="0" fillId="2" borderId="2" xfId="0" applyFill="1" applyBorder="1"/>
    <xf numFmtId="0" fontId="0" fillId="2" borderId="3" xfId="0" applyFill="1" applyBorder="1"/>
    <xf numFmtId="0" fontId="0" fillId="2" borderId="4" xfId="0" applyFill="1" applyBorder="1"/>
    <xf numFmtId="164" fontId="0" fillId="3" borderId="1" xfId="0" applyNumberFormat="1" applyFill="1" applyBorder="1"/>
    <xf numFmtId="0" fontId="0" fillId="2" borderId="1" xfId="0" applyFill="1" applyBorder="1"/>
    <xf numFmtId="10" fontId="0" fillId="0" borderId="0" xfId="0" applyNumberFormat="1"/>
    <xf numFmtId="164" fontId="0" fillId="2" borderId="1" xfId="0" applyNumberFormat="1" applyFill="1" applyBorder="1"/>
    <xf numFmtId="0" fontId="2" fillId="0" borderId="0" xfId="0" applyFont="1"/>
    <xf numFmtId="0" fontId="0" fillId="4" borderId="0" xfId="0" applyFill="1"/>
    <xf numFmtId="0" fontId="4" fillId="0" borderId="0" xfId="0" applyFont="1"/>
    <xf numFmtId="10" fontId="0" fillId="2" borderId="2" xfId="0" applyNumberFormat="1" applyFill="1" applyBorder="1"/>
    <xf numFmtId="10" fontId="0" fillId="2" borderId="3" xfId="0" applyNumberFormat="1" applyFill="1" applyBorder="1"/>
    <xf numFmtId="10" fontId="0" fillId="2" borderId="4" xfId="0" applyNumberFormat="1" applyFill="1" applyBorder="1"/>
    <xf numFmtId="164" fontId="0" fillId="0" borderId="0" xfId="0" applyNumberFormat="1" applyFill="1" applyBorder="1"/>
    <xf numFmtId="10" fontId="0" fillId="0" borderId="6" xfId="0" applyNumberFormat="1" applyFill="1" applyBorder="1"/>
    <xf numFmtId="10" fontId="0" fillId="0" borderId="7" xfId="0" applyNumberFormat="1" applyFill="1" applyBorder="1"/>
    <xf numFmtId="10" fontId="0" fillId="0" borderId="8" xfId="0" applyNumberFormat="1" applyFill="1" applyBorder="1"/>
    <xf numFmtId="10" fontId="0" fillId="0" borderId="6" xfId="0" applyNumberFormat="1" applyBorder="1"/>
    <xf numFmtId="10" fontId="0" fillId="0" borderId="7" xfId="0" applyNumberFormat="1" applyBorder="1"/>
    <xf numFmtId="10" fontId="0" fillId="0" borderId="8" xfId="0" applyNumberFormat="1" applyBorder="1"/>
    <xf numFmtId="164" fontId="0" fillId="0" borderId="6" xfId="0" applyNumberFormat="1" applyBorder="1"/>
    <xf numFmtId="164" fontId="0" fillId="0" borderId="7" xfId="0" applyNumberFormat="1" applyBorder="1"/>
    <xf numFmtId="164" fontId="0" fillId="0" borderId="8" xfId="0" applyNumberFormat="1" applyBorder="1"/>
    <xf numFmtId="0" fontId="0" fillId="2" borderId="9" xfId="0" applyFill="1" applyBorder="1"/>
    <xf numFmtId="0" fontId="0" fillId="2" borderId="10" xfId="0" applyFill="1" applyBorder="1"/>
    <xf numFmtId="0" fontId="0" fillId="2" borderId="11" xfId="0" applyFill="1" applyBorder="1"/>
    <xf numFmtId="164" fontId="0" fillId="0" borderId="12" xfId="0" applyNumberFormat="1" applyBorder="1"/>
    <xf numFmtId="164" fontId="0" fillId="0" borderId="13" xfId="0" applyNumberFormat="1" applyBorder="1"/>
    <xf numFmtId="164" fontId="0" fillId="0" borderId="14" xfId="0" applyNumberFormat="1" applyBorder="1"/>
    <xf numFmtId="164" fontId="0" fillId="0" borderId="5" xfId="0" applyNumberFormat="1" applyBorder="1"/>
    <xf numFmtId="10" fontId="0" fillId="0" borderId="12" xfId="0" applyNumberFormat="1" applyBorder="1"/>
    <xf numFmtId="10" fontId="0" fillId="0" borderId="13" xfId="0" applyNumberFormat="1" applyBorder="1"/>
    <xf numFmtId="10" fontId="0" fillId="0" borderId="14" xfId="0" applyNumberFormat="1" applyBorder="1"/>
    <xf numFmtId="0" fontId="6" fillId="0" borderId="0" xfId="0" applyFont="1"/>
    <xf numFmtId="0" fontId="7" fillId="0" borderId="0" xfId="0" applyFont="1" applyBorder="1" applyAlignment="1">
      <alignment wrapText="1"/>
    </xf>
    <xf numFmtId="8" fontId="7" fillId="5" borderId="2" xfId="0" applyNumberFormat="1" applyFont="1" applyFill="1" applyBorder="1" applyAlignment="1">
      <alignment wrapText="1"/>
    </xf>
    <xf numFmtId="8" fontId="7" fillId="5" borderId="4" xfId="0" applyNumberFormat="1" applyFont="1" applyFill="1" applyBorder="1" applyAlignment="1">
      <alignment wrapText="1"/>
    </xf>
    <xf numFmtId="8" fontId="8" fillId="6" borderId="15" xfId="0" applyNumberFormat="1" applyFont="1" applyFill="1" applyBorder="1" applyAlignment="1">
      <alignment wrapText="1"/>
    </xf>
    <xf numFmtId="8" fontId="9" fillId="7" borderId="1" xfId="0" applyNumberFormat="1" applyFont="1" applyFill="1" applyBorder="1" applyAlignment="1">
      <alignment wrapText="1"/>
    </xf>
    <xf numFmtId="0" fontId="10" fillId="0" borderId="0" xfId="0" applyFont="1"/>
    <xf numFmtId="0" fontId="11" fillId="0" borderId="0" xfId="0" applyFont="1" applyBorder="1" applyAlignment="1"/>
    <xf numFmtId="10" fontId="0" fillId="0" borderId="0" xfId="0" applyNumberFormat="1" applyFill="1" applyBorder="1"/>
    <xf numFmtId="10" fontId="0" fillId="0" borderId="0" xfId="0" applyNumberFormat="1" applyBorder="1"/>
    <xf numFmtId="0" fontId="7" fillId="0" borderId="0"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7</xdr:col>
      <xdr:colOff>845820</xdr:colOff>
      <xdr:row>0</xdr:row>
      <xdr:rowOff>91440</xdr:rowOff>
    </xdr:from>
    <xdr:to>
      <xdr:col>8</xdr:col>
      <xdr:colOff>1270000</xdr:colOff>
      <xdr:row>2</xdr:row>
      <xdr:rowOff>92710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0" y="91440"/>
          <a:ext cx="1475740" cy="597535"/>
        </a:xfrm>
        <a:prstGeom prst="rect">
          <a:avLst/>
        </a:prstGeom>
      </xdr:spPr>
    </xdr:pic>
    <xdr:clientData/>
  </xdr:twoCellAnchor>
  <xdr:twoCellAnchor>
    <xdr:from>
      <xdr:col>0</xdr:col>
      <xdr:colOff>676275</xdr:colOff>
      <xdr:row>85</xdr:row>
      <xdr:rowOff>76199</xdr:rowOff>
    </xdr:from>
    <xdr:to>
      <xdr:col>15</xdr:col>
      <xdr:colOff>200025</xdr:colOff>
      <xdr:row>89</xdr:row>
      <xdr:rowOff>180974</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76275" y="17773649"/>
          <a:ext cx="1375410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In die neue Kindpauschale wurden die U3- und die Verfügungspauschale integriert. Da diese sowohl im alten als auch im neuen Recht zu 100% vom Land finanziert werden, sind sie nicht ergebnisrelevant, sondern "durchlaufende Posten". Dies wird einnahmeseitig durch eine entsprechende Erhöhung des Zuschuss Land an Jugendamt sichergestellt (bereits integriert in die Prozentsätze 40,3%/40%/42,3%/40,2%). Ausgabeseitig sind die integrierten Pauschalen in den ausgezahlten Kindpauschalen enthalten.  Da in dieser Tabelle die Ausgaben für die eigenen kommunalen KiTas nicht über Kindpauschalen dargestellt werden, muss zur Korrektur der auf die eigenen kommunalen KiTas entfallende Teil der integrierten U3- und Verfügungspauschalen, als Ausgabe des Jugendamtes berücksichtigt werden.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22"/>
  <sheetViews>
    <sheetView tabSelected="1" zoomScale="75" zoomScaleNormal="75" workbookViewId="0">
      <selection activeCell="E2" sqref="E2"/>
    </sheetView>
  </sheetViews>
  <sheetFormatPr baseColWidth="10" defaultColWidth="10.5703125" defaultRowHeight="15" x14ac:dyDescent="0.25"/>
  <cols>
    <col min="4" max="4" width="19.42578125" customWidth="1"/>
    <col min="6" max="6" width="15.85546875" customWidth="1"/>
    <col min="7" max="7" width="19.42578125" customWidth="1"/>
    <col min="8" max="8" width="15.28515625" customWidth="1"/>
    <col min="9" max="9" width="19.5703125" customWidth="1"/>
    <col min="10" max="10" width="24.5703125" customWidth="1"/>
    <col min="11" max="11" width="20.7109375" customWidth="1"/>
  </cols>
  <sheetData>
    <row r="2" spans="1:5" ht="33.75" x14ac:dyDescent="0.5">
      <c r="A2" s="44" t="s">
        <v>70</v>
      </c>
      <c r="D2" s="38"/>
      <c r="E2" s="2" t="s">
        <v>71</v>
      </c>
    </row>
    <row r="5" spans="1:5" ht="23.25" x14ac:dyDescent="0.35">
      <c r="A5" s="2" t="s">
        <v>64</v>
      </c>
    </row>
    <row r="6" spans="1:5" ht="23.25" x14ac:dyDescent="0.35">
      <c r="A6" s="2" t="s">
        <v>65</v>
      </c>
    </row>
    <row r="7" spans="1:5" ht="23.25" x14ac:dyDescent="0.35">
      <c r="A7" s="2" t="s">
        <v>38</v>
      </c>
    </row>
    <row r="8" spans="1:5" ht="23.25" x14ac:dyDescent="0.35">
      <c r="A8" s="2"/>
    </row>
    <row r="9" spans="1:5" x14ac:dyDescent="0.25">
      <c r="A9" s="3" t="s">
        <v>50</v>
      </c>
    </row>
    <row r="10" spans="1:5" x14ac:dyDescent="0.25">
      <c r="A10" s="14" t="s">
        <v>62</v>
      </c>
    </row>
    <row r="11" spans="1:5" x14ac:dyDescent="0.25">
      <c r="A11" s="3" t="s">
        <v>60</v>
      </c>
    </row>
    <row r="12" spans="1:5" x14ac:dyDescent="0.25">
      <c r="A12" s="3" t="s">
        <v>15</v>
      </c>
    </row>
    <row r="13" spans="1:5" x14ac:dyDescent="0.25">
      <c r="A13" s="3"/>
    </row>
    <row r="14" spans="1:5" ht="21" x14ac:dyDescent="0.35">
      <c r="A14" s="38" t="s">
        <v>63</v>
      </c>
    </row>
    <row r="15" spans="1:5" ht="18.75" x14ac:dyDescent="0.3">
      <c r="A15" s="12" t="s">
        <v>49</v>
      </c>
    </row>
    <row r="16" spans="1:5" x14ac:dyDescent="0.25">
      <c r="A16" s="3"/>
    </row>
    <row r="17" spans="2:12" x14ac:dyDescent="0.25">
      <c r="B17" t="s">
        <v>56</v>
      </c>
      <c r="E17" s="14" t="s">
        <v>57</v>
      </c>
    </row>
    <row r="18" spans="2:12" ht="30.75" thickBot="1" x14ac:dyDescent="0.3">
      <c r="B18" t="s">
        <v>0</v>
      </c>
      <c r="E18" t="s">
        <v>0</v>
      </c>
      <c r="G18" s="4" t="s">
        <v>19</v>
      </c>
      <c r="H18" t="s">
        <v>10</v>
      </c>
    </row>
    <row r="19" spans="2:12" ht="15.75" thickTop="1" x14ac:dyDescent="0.25">
      <c r="B19" t="s">
        <v>1</v>
      </c>
      <c r="C19" s="25">
        <v>5357.18</v>
      </c>
      <c r="E19" t="s">
        <v>1</v>
      </c>
      <c r="F19" s="1">
        <f t="shared" ref="F19:F27" si="0">C19*1.03</f>
        <v>5517.8954000000003</v>
      </c>
      <c r="G19" s="5">
        <v>170</v>
      </c>
      <c r="H19" s="1">
        <f>F19*G19</f>
        <v>938042.21800000011</v>
      </c>
    </row>
    <row r="20" spans="2:12" x14ac:dyDescent="0.25">
      <c r="B20" t="s">
        <v>2</v>
      </c>
      <c r="C20" s="26">
        <v>7178.44</v>
      </c>
      <c r="E20" t="s">
        <v>2</v>
      </c>
      <c r="F20" s="1">
        <f t="shared" si="0"/>
        <v>7393.7932000000001</v>
      </c>
      <c r="G20" s="6">
        <v>1542</v>
      </c>
      <c r="H20" s="1">
        <f t="shared" ref="H20:H52" si="1">F20*G20</f>
        <v>11401229.114399999</v>
      </c>
    </row>
    <row r="21" spans="2:12" x14ac:dyDescent="0.25">
      <c r="B21" t="s">
        <v>3</v>
      </c>
      <c r="C21" s="26">
        <v>9205.86</v>
      </c>
      <c r="E21" t="s">
        <v>3</v>
      </c>
      <c r="F21" s="1">
        <f t="shared" si="0"/>
        <v>9482.0358000000015</v>
      </c>
      <c r="G21" s="6">
        <v>2193</v>
      </c>
      <c r="H21" s="1">
        <f t="shared" si="1"/>
        <v>20794104.509400003</v>
      </c>
    </row>
    <row r="22" spans="2:12" x14ac:dyDescent="0.25">
      <c r="B22" t="s">
        <v>4</v>
      </c>
      <c r="C22" s="26">
        <v>11044.53</v>
      </c>
      <c r="E22" t="s">
        <v>4</v>
      </c>
      <c r="F22" s="1">
        <f t="shared" si="0"/>
        <v>11375.865900000001</v>
      </c>
      <c r="G22" s="6">
        <v>0</v>
      </c>
      <c r="H22" s="1">
        <f t="shared" si="1"/>
        <v>0</v>
      </c>
    </row>
    <row r="23" spans="2:12" x14ac:dyDescent="0.25">
      <c r="B23" t="s">
        <v>5</v>
      </c>
      <c r="C23" s="26">
        <v>14819.05</v>
      </c>
      <c r="E23" t="s">
        <v>5</v>
      </c>
      <c r="F23" s="1">
        <f t="shared" si="0"/>
        <v>15263.621499999999</v>
      </c>
      <c r="G23" s="6">
        <v>84</v>
      </c>
      <c r="H23" s="1">
        <f t="shared" si="1"/>
        <v>1282144.206</v>
      </c>
    </row>
    <row r="24" spans="2:12" x14ac:dyDescent="0.25">
      <c r="B24" t="s">
        <v>6</v>
      </c>
      <c r="C24" s="26">
        <v>19005.919999999998</v>
      </c>
      <c r="E24" t="s">
        <v>6</v>
      </c>
      <c r="F24" s="1">
        <f t="shared" si="0"/>
        <v>19576.097599999997</v>
      </c>
      <c r="G24" s="6">
        <v>472</v>
      </c>
      <c r="H24" s="1">
        <f t="shared" si="1"/>
        <v>9239918.0671999995</v>
      </c>
    </row>
    <row r="25" spans="2:12" x14ac:dyDescent="0.25">
      <c r="B25" t="s">
        <v>7</v>
      </c>
      <c r="C25" s="26">
        <v>3953.84</v>
      </c>
      <c r="E25" t="s">
        <v>7</v>
      </c>
      <c r="F25" s="1">
        <f t="shared" si="0"/>
        <v>4072.4552000000003</v>
      </c>
      <c r="G25" s="6">
        <v>127</v>
      </c>
      <c r="H25" s="1">
        <f t="shared" si="1"/>
        <v>517201.81040000002</v>
      </c>
    </row>
    <row r="26" spans="2:12" x14ac:dyDescent="0.25">
      <c r="B26" t="s">
        <v>8</v>
      </c>
      <c r="C26" s="26">
        <v>5278.08</v>
      </c>
      <c r="E26" t="s">
        <v>8</v>
      </c>
      <c r="F26" s="1">
        <f t="shared" si="0"/>
        <v>5436.4224000000004</v>
      </c>
      <c r="G26" s="6">
        <v>1745</v>
      </c>
      <c r="H26" s="1">
        <f t="shared" si="1"/>
        <v>9486557.0880000014</v>
      </c>
    </row>
    <row r="27" spans="2:12" ht="15.75" thickBot="1" x14ac:dyDescent="0.3">
      <c r="B27" t="s">
        <v>9</v>
      </c>
      <c r="C27" s="27">
        <v>8459</v>
      </c>
      <c r="E27" t="s">
        <v>9</v>
      </c>
      <c r="F27" s="1">
        <f t="shared" si="0"/>
        <v>8712.77</v>
      </c>
      <c r="G27" s="7">
        <v>1686</v>
      </c>
      <c r="H27" s="1">
        <f t="shared" si="1"/>
        <v>14689730.220000001</v>
      </c>
      <c r="I27" t="s">
        <v>13</v>
      </c>
      <c r="J27" s="1">
        <f>SUM(H19:H27)</f>
        <v>68348927.233400002</v>
      </c>
    </row>
    <row r="28" spans="2:12" ht="15.75" thickTop="1" x14ac:dyDescent="0.25">
      <c r="C28" s="1"/>
      <c r="F28" s="1"/>
      <c r="H28" s="1"/>
      <c r="J28" s="1"/>
    </row>
    <row r="29" spans="2:12" ht="15.75" thickBot="1" x14ac:dyDescent="0.3">
      <c r="B29" t="s">
        <v>18</v>
      </c>
      <c r="C29" s="1"/>
      <c r="F29" s="1"/>
      <c r="H29" s="1"/>
      <c r="I29" s="1"/>
      <c r="K29" s="1"/>
    </row>
    <row r="30" spans="2:12" ht="16.5" thickTop="1" thickBot="1" x14ac:dyDescent="0.3">
      <c r="C30" s="34">
        <f>5278.08*3.5</f>
        <v>18473.28</v>
      </c>
      <c r="F30" s="1">
        <f>C30*1.03</f>
        <v>19027.4784</v>
      </c>
      <c r="G30" s="9">
        <v>207</v>
      </c>
      <c r="H30" s="1">
        <f>F30*G30</f>
        <v>3938688.0288</v>
      </c>
      <c r="I30" s="1"/>
      <c r="J30" s="1">
        <f>H30</f>
        <v>3938688.0288</v>
      </c>
      <c r="L30" s="1"/>
    </row>
    <row r="31" spans="2:12" ht="15.75" thickTop="1" x14ac:dyDescent="0.25">
      <c r="C31" s="1"/>
      <c r="F31" s="1"/>
      <c r="H31" s="1"/>
      <c r="J31" s="1"/>
    </row>
    <row r="32" spans="2:12" ht="15.75" thickBot="1" x14ac:dyDescent="0.3">
      <c r="B32" t="s">
        <v>17</v>
      </c>
      <c r="C32" s="1"/>
      <c r="F32" s="1"/>
      <c r="H32" s="1"/>
      <c r="J32" s="1"/>
    </row>
    <row r="33" spans="3:11" ht="16.5" thickTop="1" thickBot="1" x14ac:dyDescent="0.3">
      <c r="C33" s="34">
        <v>2000</v>
      </c>
      <c r="F33" s="1">
        <f>C33*1.03</f>
        <v>2060</v>
      </c>
      <c r="G33" s="9">
        <v>18</v>
      </c>
      <c r="H33" s="1">
        <f>F33*G33</f>
        <v>37080</v>
      </c>
      <c r="I33" s="1"/>
      <c r="J33" s="1">
        <f>H33</f>
        <v>37080</v>
      </c>
      <c r="K33" s="1"/>
    </row>
    <row r="34" spans="3:11" ht="16.5" thickTop="1" thickBot="1" x14ac:dyDescent="0.3">
      <c r="C34" s="1"/>
      <c r="F34" s="1"/>
      <c r="H34" s="1"/>
      <c r="I34" s="1"/>
      <c r="K34" s="1"/>
    </row>
    <row r="35" spans="3:11" ht="16.5" thickTop="1" thickBot="1" x14ac:dyDescent="0.3">
      <c r="C35" s="1"/>
      <c r="E35" t="s">
        <v>47</v>
      </c>
      <c r="F35" s="1"/>
      <c r="G35" s="13">
        <f>SUM(G19:G30)</f>
        <v>8226</v>
      </c>
      <c r="H35" s="1"/>
      <c r="I35" t="s">
        <v>12</v>
      </c>
      <c r="J35" s="8">
        <f>SUM(J19:J34)</f>
        <v>72324695.262199998</v>
      </c>
    </row>
    <row r="36" spans="3:11" ht="15.75" thickTop="1" x14ac:dyDescent="0.25">
      <c r="C36" s="1"/>
      <c r="H36" s="1"/>
    </row>
    <row r="37" spans="3:11" x14ac:dyDescent="0.25">
      <c r="C37" s="1"/>
      <c r="E37" s="14" t="s">
        <v>14</v>
      </c>
      <c r="F37" s="1"/>
      <c r="H37" s="1"/>
    </row>
    <row r="38" spans="3:11" ht="15.75" thickBot="1" x14ac:dyDescent="0.3">
      <c r="E38" t="s">
        <v>0</v>
      </c>
      <c r="F38" s="1"/>
      <c r="G38" t="s">
        <v>23</v>
      </c>
      <c r="H38" t="s">
        <v>10</v>
      </c>
    </row>
    <row r="39" spans="3:11" ht="15.75" thickTop="1" x14ac:dyDescent="0.25">
      <c r="E39" t="s">
        <v>1</v>
      </c>
      <c r="F39" s="31">
        <v>6355.47</v>
      </c>
      <c r="G39" s="28">
        <v>170</v>
      </c>
      <c r="H39" s="1">
        <f t="shared" si="1"/>
        <v>1080429.9000000001</v>
      </c>
    </row>
    <row r="40" spans="3:11" x14ac:dyDescent="0.25">
      <c r="E40" t="s">
        <v>2</v>
      </c>
      <c r="F40" s="32">
        <v>8543.85</v>
      </c>
      <c r="G40" s="29">
        <v>1542</v>
      </c>
      <c r="H40" s="1">
        <f t="shared" si="1"/>
        <v>13174616.700000001</v>
      </c>
    </row>
    <row r="41" spans="3:11" x14ac:dyDescent="0.25">
      <c r="E41" t="s">
        <v>3</v>
      </c>
      <c r="F41" s="32">
        <v>10967.82</v>
      </c>
      <c r="G41" s="29">
        <v>2193</v>
      </c>
      <c r="H41" s="1">
        <f t="shared" si="1"/>
        <v>24052429.259999998</v>
      </c>
    </row>
    <row r="42" spans="3:11" x14ac:dyDescent="0.25">
      <c r="E42" t="s">
        <v>4</v>
      </c>
      <c r="F42" s="32">
        <v>13474.78</v>
      </c>
      <c r="G42" s="29">
        <v>0</v>
      </c>
      <c r="H42" s="1">
        <f t="shared" si="1"/>
        <v>0</v>
      </c>
    </row>
    <row r="43" spans="3:11" x14ac:dyDescent="0.25">
      <c r="E43" t="s">
        <v>5</v>
      </c>
      <c r="F43" s="32">
        <v>18233.84</v>
      </c>
      <c r="G43" s="29">
        <v>84</v>
      </c>
      <c r="H43" s="1">
        <f t="shared" si="1"/>
        <v>1531642.56</v>
      </c>
    </row>
    <row r="44" spans="3:11" x14ac:dyDescent="0.25">
      <c r="E44" t="s">
        <v>6</v>
      </c>
      <c r="F44" s="32">
        <v>23387.32</v>
      </c>
      <c r="G44" s="29">
        <v>454</v>
      </c>
      <c r="H44" s="1">
        <f t="shared" si="1"/>
        <v>10617843.279999999</v>
      </c>
    </row>
    <row r="45" spans="3:11" x14ac:dyDescent="0.25">
      <c r="E45" t="s">
        <v>7</v>
      </c>
      <c r="F45" s="32">
        <v>4983.3500000000004</v>
      </c>
      <c r="G45" s="29">
        <v>127</v>
      </c>
      <c r="H45" s="1">
        <f t="shared" si="1"/>
        <v>632885.45000000007</v>
      </c>
    </row>
    <row r="46" spans="3:11" x14ac:dyDescent="0.25">
      <c r="E46" t="s">
        <v>8</v>
      </c>
      <c r="F46" s="32">
        <v>6705.92</v>
      </c>
      <c r="G46" s="29">
        <v>1745</v>
      </c>
      <c r="H46" s="1">
        <f t="shared" si="1"/>
        <v>11701830.4</v>
      </c>
    </row>
    <row r="47" spans="3:11" ht="15.75" thickBot="1" x14ac:dyDescent="0.3">
      <c r="E47" t="s">
        <v>9</v>
      </c>
      <c r="F47" s="33">
        <v>9744.92</v>
      </c>
      <c r="G47" s="30">
        <v>1686</v>
      </c>
      <c r="H47" s="1">
        <f t="shared" si="1"/>
        <v>16429935.120000001</v>
      </c>
      <c r="I47" t="s">
        <v>11</v>
      </c>
      <c r="J47" s="1">
        <f>SUM(H39:H47)</f>
        <v>79221612.670000002</v>
      </c>
    </row>
    <row r="48" spans="3:11" ht="15.75" thickTop="1" x14ac:dyDescent="0.25">
      <c r="F48" s="1"/>
      <c r="H48" s="1"/>
      <c r="J48" s="1"/>
    </row>
    <row r="49" spans="2:10" ht="15.75" thickBot="1" x14ac:dyDescent="0.3">
      <c r="B49" t="s">
        <v>16</v>
      </c>
      <c r="F49" s="1"/>
      <c r="H49" s="1"/>
      <c r="J49" s="1"/>
    </row>
    <row r="50" spans="2:10" ht="15.75" thickTop="1" x14ac:dyDescent="0.25">
      <c r="E50" t="s">
        <v>20</v>
      </c>
      <c r="F50" s="31">
        <v>21856.29</v>
      </c>
      <c r="G50" s="28">
        <v>207</v>
      </c>
      <c r="H50" s="1">
        <f t="shared" si="1"/>
        <v>4524252.03</v>
      </c>
      <c r="J50" s="1"/>
    </row>
    <row r="51" spans="2:10" x14ac:dyDescent="0.25">
      <c r="E51" t="s">
        <v>21</v>
      </c>
      <c r="F51" s="32">
        <v>23382.7</v>
      </c>
      <c r="G51" s="29">
        <v>0</v>
      </c>
      <c r="H51" s="1">
        <f t="shared" si="1"/>
        <v>0</v>
      </c>
      <c r="J51" s="1"/>
    </row>
    <row r="52" spans="2:10" ht="15.75" thickBot="1" x14ac:dyDescent="0.3">
      <c r="E52" t="s">
        <v>22</v>
      </c>
      <c r="F52" s="33">
        <v>25237.93</v>
      </c>
      <c r="G52" s="30">
        <v>18</v>
      </c>
      <c r="H52" s="1">
        <f t="shared" si="1"/>
        <v>454282.74</v>
      </c>
      <c r="I52" t="s">
        <v>11</v>
      </c>
      <c r="J52" s="1">
        <f>SUM(H50:H52)</f>
        <v>4978534.7700000005</v>
      </c>
    </row>
    <row r="53" spans="2:10" ht="15.75" thickTop="1" x14ac:dyDescent="0.25">
      <c r="E53" t="s">
        <v>47</v>
      </c>
      <c r="F53" s="1"/>
      <c r="G53" s="13">
        <f>SUM(G39:G52)</f>
        <v>8226</v>
      </c>
    </row>
    <row r="55" spans="2:10" x14ac:dyDescent="0.25">
      <c r="C55" s="1"/>
      <c r="F55" s="1"/>
    </row>
    <row r="56" spans="2:10" ht="15.75" thickBot="1" x14ac:dyDescent="0.3">
      <c r="C56" s="1"/>
      <c r="F56" s="1"/>
    </row>
    <row r="57" spans="2:10" ht="16.5" thickTop="1" thickBot="1" x14ac:dyDescent="0.3">
      <c r="G57" t="s">
        <v>48</v>
      </c>
      <c r="J57" s="8">
        <f>J47+J52</f>
        <v>84200147.439999998</v>
      </c>
    </row>
    <row r="58" spans="2:10" ht="15.75" thickTop="1" x14ac:dyDescent="0.25"/>
    <row r="59" spans="2:10" ht="18.75" x14ac:dyDescent="0.3">
      <c r="B59" s="12" t="s">
        <v>54</v>
      </c>
    </row>
    <row r="61" spans="2:10" x14ac:dyDescent="0.25">
      <c r="B61" t="s">
        <v>51</v>
      </c>
    </row>
    <row r="63" spans="2:10" x14ac:dyDescent="0.25">
      <c r="B63" s="14" t="s">
        <v>52</v>
      </c>
    </row>
    <row r="64" spans="2:10" ht="19.5" thickBot="1" x14ac:dyDescent="0.35">
      <c r="B64" s="12" t="s">
        <v>61</v>
      </c>
    </row>
    <row r="65" spans="2:10" ht="15.75" thickTop="1" x14ac:dyDescent="0.25">
      <c r="B65" s="3" t="s">
        <v>33</v>
      </c>
      <c r="C65" s="15">
        <v>0.3</v>
      </c>
    </row>
    <row r="66" spans="2:10" x14ac:dyDescent="0.25">
      <c r="B66" s="3" t="s">
        <v>34</v>
      </c>
      <c r="C66" s="16">
        <v>0.2</v>
      </c>
    </row>
    <row r="67" spans="2:10" x14ac:dyDescent="0.25">
      <c r="B67" s="3" t="s">
        <v>35</v>
      </c>
      <c r="C67" s="16">
        <v>0.1</v>
      </c>
    </row>
    <row r="68" spans="2:10" ht="15.75" thickBot="1" x14ac:dyDescent="0.3">
      <c r="B68" s="3" t="s">
        <v>53</v>
      </c>
      <c r="C68" s="17">
        <v>0.4</v>
      </c>
    </row>
    <row r="69" spans="2:10" ht="15.75" thickTop="1" x14ac:dyDescent="0.25">
      <c r="B69" s="3"/>
      <c r="C69" s="10">
        <f>SUM(C65:C68)</f>
        <v>1</v>
      </c>
    </row>
    <row r="70" spans="2:10" x14ac:dyDescent="0.25">
      <c r="B70" s="3"/>
      <c r="C70" s="10"/>
    </row>
    <row r="71" spans="2:10" ht="18.75" x14ac:dyDescent="0.3">
      <c r="B71" s="12" t="s">
        <v>40</v>
      </c>
    </row>
    <row r="72" spans="2:10" x14ac:dyDescent="0.25">
      <c r="B72" t="s">
        <v>32</v>
      </c>
      <c r="D72" t="s">
        <v>27</v>
      </c>
    </row>
    <row r="73" spans="2:10" x14ac:dyDescent="0.25">
      <c r="D73" t="s">
        <v>30</v>
      </c>
      <c r="E73" t="s">
        <v>29</v>
      </c>
      <c r="G73" t="s">
        <v>28</v>
      </c>
      <c r="H73" t="s">
        <v>29</v>
      </c>
      <c r="J73" t="s">
        <v>31</v>
      </c>
    </row>
    <row r="74" spans="2:10" ht="15.75" thickBot="1" x14ac:dyDescent="0.3">
      <c r="E74" t="s">
        <v>24</v>
      </c>
      <c r="F74" t="s">
        <v>25</v>
      </c>
      <c r="G74" t="s">
        <v>30</v>
      </c>
      <c r="H74" t="s">
        <v>26</v>
      </c>
      <c r="I74" t="s">
        <v>25</v>
      </c>
    </row>
    <row r="75" spans="2:10" ht="15.75" thickTop="1" x14ac:dyDescent="0.25">
      <c r="B75" t="s">
        <v>33</v>
      </c>
      <c r="D75" s="18">
        <f>J35*C65</f>
        <v>21697408.57866</v>
      </c>
      <c r="E75" s="22">
        <v>0.88</v>
      </c>
      <c r="F75" s="1">
        <f>D75*E75</f>
        <v>19093719.5492208</v>
      </c>
      <c r="G75" s="18">
        <f>J57*C65</f>
        <v>25260044.231999997</v>
      </c>
      <c r="H75" s="35">
        <v>0.89700000000000002</v>
      </c>
      <c r="I75" s="1">
        <f>G75*H75</f>
        <v>22658259.676103998</v>
      </c>
      <c r="J75" s="1">
        <f>I75-F75</f>
        <v>3564540.1268831976</v>
      </c>
    </row>
    <row r="76" spans="2:10" x14ac:dyDescent="0.25">
      <c r="B76" t="s">
        <v>34</v>
      </c>
      <c r="D76" s="18">
        <f>J35*C66</f>
        <v>14464939.052440001</v>
      </c>
      <c r="E76" s="23">
        <v>0.91</v>
      </c>
      <c r="F76" s="1">
        <f>D76*E76</f>
        <v>13163094.537720401</v>
      </c>
      <c r="G76" s="18">
        <f>J57*C66</f>
        <v>16840029.488000002</v>
      </c>
      <c r="H76" s="36">
        <v>0.92200000000000004</v>
      </c>
      <c r="I76" s="1">
        <f>G76*H76</f>
        <v>15526507.187936002</v>
      </c>
      <c r="J76" s="1">
        <f>I76-F76</f>
        <v>2363412.6502156015</v>
      </c>
    </row>
    <row r="77" spans="2:10" ht="15.75" thickBot="1" x14ac:dyDescent="0.3">
      <c r="B77" t="s">
        <v>35</v>
      </c>
      <c r="D77" s="18">
        <f>J35*C67</f>
        <v>7232469.5262200003</v>
      </c>
      <c r="E77" s="24">
        <v>0.96</v>
      </c>
      <c r="F77" s="1">
        <f>D77*E77</f>
        <v>6943170.7451712005</v>
      </c>
      <c r="G77" s="18">
        <f>J57*C67</f>
        <v>8420014.7440000009</v>
      </c>
      <c r="H77" s="37">
        <v>0.96599999999999997</v>
      </c>
      <c r="I77" s="1">
        <f>G77*H77</f>
        <v>8133734.2427040003</v>
      </c>
      <c r="J77" s="1">
        <f>I77-F77</f>
        <v>1190563.4975327998</v>
      </c>
    </row>
    <row r="78" spans="2:10" ht="16.5" thickTop="1" thickBot="1" x14ac:dyDescent="0.3">
      <c r="I78" s="1"/>
      <c r="J78" s="1"/>
    </row>
    <row r="79" spans="2:10" ht="16.5" thickTop="1" thickBot="1" x14ac:dyDescent="0.3">
      <c r="B79" t="s">
        <v>37</v>
      </c>
      <c r="I79" s="1"/>
      <c r="J79" s="8">
        <f>SUM(J75:J78)</f>
        <v>7118516.274631599</v>
      </c>
    </row>
    <row r="80" spans="2:10" ht="16.5" thickTop="1" thickBot="1" x14ac:dyDescent="0.3"/>
    <row r="81" spans="1:10" ht="16.5" thickTop="1" thickBot="1" x14ac:dyDescent="0.3">
      <c r="B81" t="s">
        <v>39</v>
      </c>
      <c r="J81" s="11">
        <v>2000000</v>
      </c>
    </row>
    <row r="82" spans="1:10" ht="15.75" thickTop="1" x14ac:dyDescent="0.25">
      <c r="J82" s="18"/>
    </row>
    <row r="83" spans="1:10" x14ac:dyDescent="0.25">
      <c r="B83" t="s">
        <v>58</v>
      </c>
    </row>
    <row r="84" spans="1:10" x14ac:dyDescent="0.25">
      <c r="B84" t="s">
        <v>59</v>
      </c>
    </row>
    <row r="85" spans="1:10" x14ac:dyDescent="0.25">
      <c r="B85" t="s">
        <v>55</v>
      </c>
    </row>
    <row r="91" spans="1:10" x14ac:dyDescent="0.25">
      <c r="B91" t="s">
        <v>66</v>
      </c>
    </row>
    <row r="92" spans="1:10" ht="15.75" thickBot="1" x14ac:dyDescent="0.3">
      <c r="A92" s="39"/>
      <c r="B92" s="39"/>
      <c r="C92" s="39"/>
      <c r="D92" s="39"/>
      <c r="E92" s="39"/>
      <c r="F92" s="39"/>
      <c r="G92" s="39"/>
      <c r="H92" s="39"/>
      <c r="I92" s="39"/>
      <c r="J92" s="39"/>
    </row>
    <row r="93" spans="1:10" ht="16.5" thickTop="1" thickBot="1" x14ac:dyDescent="0.3">
      <c r="A93" s="39"/>
      <c r="B93" s="48" t="s">
        <v>67</v>
      </c>
      <c r="C93" s="48"/>
      <c r="D93" s="48"/>
      <c r="E93" s="39"/>
      <c r="F93" s="39"/>
      <c r="G93" s="40">
        <v>1150000</v>
      </c>
      <c r="H93" s="39"/>
      <c r="I93" s="39"/>
      <c r="J93" s="39"/>
    </row>
    <row r="94" spans="1:10" ht="16.5" thickBot="1" x14ac:dyDescent="0.3">
      <c r="A94" s="39"/>
      <c r="B94" s="48" t="s">
        <v>68</v>
      </c>
      <c r="C94" s="48"/>
      <c r="D94" s="48"/>
      <c r="E94" s="48"/>
      <c r="F94" s="39"/>
      <c r="G94" s="41">
        <v>900000</v>
      </c>
      <c r="H94" s="39"/>
      <c r="I94" s="39"/>
      <c r="J94" s="42">
        <f>(G93+G94)*C68</f>
        <v>820000</v>
      </c>
    </row>
    <row r="95" spans="1:10" ht="16.5" thickTop="1" thickBot="1" x14ac:dyDescent="0.3"/>
    <row r="96" spans="1:10" ht="16.5" thickTop="1" thickBot="1" x14ac:dyDescent="0.3">
      <c r="B96" t="s">
        <v>46</v>
      </c>
      <c r="J96" s="8">
        <f>J79+J81+J94</f>
        <v>9938516.274631599</v>
      </c>
    </row>
    <row r="97" spans="2:11" ht="15.75" thickTop="1" x14ac:dyDescent="0.25"/>
    <row r="98" spans="2:11" ht="18.75" x14ac:dyDescent="0.3">
      <c r="B98" s="12" t="s">
        <v>41</v>
      </c>
    </row>
    <row r="100" spans="2:11" x14ac:dyDescent="0.25">
      <c r="B100" t="s">
        <v>32</v>
      </c>
      <c r="D100" t="s">
        <v>27</v>
      </c>
      <c r="G100" t="s">
        <v>28</v>
      </c>
    </row>
    <row r="101" spans="2:11" x14ac:dyDescent="0.25">
      <c r="D101" t="s">
        <v>30</v>
      </c>
      <c r="E101" t="s">
        <v>42</v>
      </c>
      <c r="G101" t="s">
        <v>30</v>
      </c>
      <c r="H101" t="s">
        <v>42</v>
      </c>
      <c r="J101" t="s">
        <v>43</v>
      </c>
    </row>
    <row r="102" spans="2:11" ht="15.75" thickBot="1" x14ac:dyDescent="0.3">
      <c r="E102" t="s">
        <v>24</v>
      </c>
      <c r="F102" t="s">
        <v>25</v>
      </c>
      <c r="H102" t="s">
        <v>26</v>
      </c>
      <c r="I102" t="s">
        <v>25</v>
      </c>
    </row>
    <row r="103" spans="2:11" ht="15.75" thickTop="1" x14ac:dyDescent="0.25">
      <c r="B103" t="s">
        <v>33</v>
      </c>
      <c r="D103" s="18">
        <f>D75</f>
        <v>21697408.57866</v>
      </c>
      <c r="E103" s="19">
        <v>0.36499999999999999</v>
      </c>
      <c r="F103" s="18">
        <f>D103*E103</f>
        <v>7919554.1312108999</v>
      </c>
      <c r="G103" s="18">
        <f>G75</f>
        <v>25260044.231999997</v>
      </c>
      <c r="H103" s="35">
        <v>0.40300000000000002</v>
      </c>
      <c r="I103" s="1">
        <f>G103*H103</f>
        <v>10179797.825495999</v>
      </c>
      <c r="J103" s="1">
        <f>I103-F103</f>
        <v>2260243.6942850994</v>
      </c>
    </row>
    <row r="104" spans="2:11" x14ac:dyDescent="0.25">
      <c r="B104" t="s">
        <v>34</v>
      </c>
      <c r="D104" s="18">
        <f t="shared" ref="D104:D105" si="2">D76</f>
        <v>14464939.052440001</v>
      </c>
      <c r="E104" s="20">
        <v>0.36</v>
      </c>
      <c r="F104" s="18">
        <f>D104*E104</f>
        <v>5207378.0588784004</v>
      </c>
      <c r="G104" s="18">
        <f t="shared" ref="G104:G105" si="3">G76</f>
        <v>16840029.488000002</v>
      </c>
      <c r="H104" s="36">
        <v>0.4</v>
      </c>
      <c r="I104" s="1">
        <f>G104*H104</f>
        <v>6736011.7952000014</v>
      </c>
      <c r="J104" s="1">
        <f>I104-F104</f>
        <v>1528633.7363216011</v>
      </c>
    </row>
    <row r="105" spans="2:11" x14ac:dyDescent="0.25">
      <c r="B105" t="s">
        <v>35</v>
      </c>
      <c r="D105" s="18">
        <f t="shared" si="2"/>
        <v>7232469.5262200003</v>
      </c>
      <c r="E105" s="20">
        <v>0.38500000000000001</v>
      </c>
      <c r="F105" s="18">
        <f>D105*E105</f>
        <v>2784500.7675947002</v>
      </c>
      <c r="G105" s="18">
        <f t="shared" si="3"/>
        <v>8420014.7440000009</v>
      </c>
      <c r="H105" s="36">
        <v>0.42299999999999999</v>
      </c>
      <c r="I105" s="1">
        <f>G105*H105</f>
        <v>3561666.2367120003</v>
      </c>
      <c r="J105" s="1">
        <f>I105-F105</f>
        <v>777165.46911730012</v>
      </c>
    </row>
    <row r="106" spans="2:11" ht="15.75" thickBot="1" x14ac:dyDescent="0.3">
      <c r="B106" t="s">
        <v>36</v>
      </c>
      <c r="D106" s="18">
        <f>J35-D75-D76-D77</f>
        <v>28929878.104879998</v>
      </c>
      <c r="E106" s="21">
        <v>0.3</v>
      </c>
      <c r="F106" s="18">
        <f>D106*E106</f>
        <v>8678963.4314639997</v>
      </c>
      <c r="G106" s="18">
        <f>J57-G75-G76-G77</f>
        <v>33680058.975999996</v>
      </c>
      <c r="H106" s="37">
        <v>0.40200000000000002</v>
      </c>
      <c r="I106" s="1">
        <f>G106*H106</f>
        <v>13539383.708352</v>
      </c>
      <c r="J106" s="1">
        <f>I106-F106</f>
        <v>4860420.2768879998</v>
      </c>
    </row>
    <row r="107" spans="2:11" ht="15.75" thickTop="1" x14ac:dyDescent="0.25">
      <c r="D107" s="18"/>
      <c r="E107" s="46"/>
      <c r="F107" s="18"/>
      <c r="G107" s="18"/>
      <c r="H107" s="47"/>
      <c r="I107" s="1"/>
      <c r="J107" s="1"/>
    </row>
    <row r="108" spans="2:11" x14ac:dyDescent="0.25">
      <c r="D108" s="18"/>
      <c r="E108" s="46"/>
      <c r="F108" s="18"/>
      <c r="G108" s="18"/>
      <c r="H108" s="47"/>
      <c r="I108" s="1"/>
      <c r="J108" s="1"/>
    </row>
    <row r="109" spans="2:11" x14ac:dyDescent="0.25">
      <c r="D109" s="18"/>
      <c r="E109" s="46"/>
      <c r="F109" s="18" t="s">
        <v>69</v>
      </c>
      <c r="G109" s="18"/>
      <c r="H109" s="47"/>
      <c r="I109" s="1"/>
      <c r="J109" s="1">
        <f>-G106*0.03</f>
        <v>-1010401.7692799999</v>
      </c>
    </row>
    <row r="110" spans="2:11" ht="15.75" thickBot="1" x14ac:dyDescent="0.3">
      <c r="K110" s="39"/>
    </row>
    <row r="111" spans="2:11" ht="16.5" thickTop="1" thickBot="1" x14ac:dyDescent="0.3">
      <c r="B111" t="s">
        <v>44</v>
      </c>
      <c r="I111" s="1"/>
      <c r="J111" s="8">
        <f>SUM(J103:J110)</f>
        <v>8416061.4073320013</v>
      </c>
      <c r="K111" s="39"/>
    </row>
    <row r="112" spans="2:11" ht="16.5" customHeight="1" thickTop="1" thickBot="1" x14ac:dyDescent="0.3">
      <c r="I112" s="1"/>
      <c r="J112" s="18"/>
      <c r="K112" s="39"/>
    </row>
    <row r="113" spans="1:11" ht="24.75" customHeight="1" thickTop="1" thickBot="1" x14ac:dyDescent="0.4">
      <c r="A113" s="39"/>
      <c r="B113" s="45" t="s">
        <v>45</v>
      </c>
      <c r="C113" s="45"/>
      <c r="D113" s="45"/>
      <c r="E113" s="45"/>
      <c r="F113" s="45"/>
      <c r="G113" s="45"/>
      <c r="H113" s="45"/>
      <c r="I113" s="39"/>
      <c r="J113" s="43">
        <f>J96-J111</f>
        <v>1522454.8672995977</v>
      </c>
      <c r="K113" s="39"/>
    </row>
    <row r="114" spans="1:11" ht="15.75" customHeight="1" thickTop="1" x14ac:dyDescent="0.35">
      <c r="B114" s="45"/>
      <c r="C114" s="45"/>
      <c r="D114" s="45"/>
      <c r="E114" s="45"/>
      <c r="F114" s="45"/>
      <c r="G114" s="45"/>
      <c r="H114" s="45"/>
    </row>
    <row r="121" spans="1:11" x14ac:dyDescent="0.25">
      <c r="I121" s="1"/>
    </row>
    <row r="122" spans="1:11" x14ac:dyDescent="0.25">
      <c r="I122" s="1"/>
    </row>
  </sheetData>
  <mergeCells count="2">
    <mergeCell ref="B93:D93"/>
    <mergeCell ref="B94:E94"/>
  </mergeCell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0.5703125"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0.5703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dc:creator>
  <cp:lastModifiedBy>Hausner, Janina</cp:lastModifiedBy>
  <cp:lastPrinted>2019-05-27T10:36:24Z</cp:lastPrinted>
  <dcterms:created xsi:type="dcterms:W3CDTF">2019-05-15T13:13:40Z</dcterms:created>
  <dcterms:modified xsi:type="dcterms:W3CDTF">2021-05-03T10:11:02Z</dcterms:modified>
</cp:coreProperties>
</file>